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kesh\Desktop\"/>
    </mc:Choice>
  </mc:AlternateContent>
  <xr:revisionPtr revIDLastSave="0" documentId="8_{614C1AA8-C3F6-422D-89D3-CE98B3DEABAA}" xr6:coauthVersionLast="44" xr6:coauthVersionMax="44" xr10:uidLastSave="{00000000-0000-0000-0000-000000000000}"/>
  <bookViews>
    <workbookView xWindow="28680" yWindow="-120" windowWidth="29040" windowHeight="15840" xr2:uid="{AD61F678-A8DB-446B-843E-5E7687A55F23}"/>
  </bookViews>
  <sheets>
    <sheet name="LIC Calculator" sheetId="1" r:id="rId1"/>
    <sheet name="Detailed calculation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1" i="2" l="1"/>
  <c r="E11" i="2" s="1"/>
  <c r="D10" i="2"/>
  <c r="D9" i="2"/>
  <c r="E9" i="2" s="1"/>
  <c r="D8" i="2"/>
  <c r="L5" i="2" s="1"/>
  <c r="D7" i="2"/>
  <c r="E6" i="2"/>
  <c r="K5" i="2"/>
  <c r="J5" i="2"/>
  <c r="I5" i="2"/>
  <c r="H5" i="2"/>
  <c r="G5" i="2"/>
  <c r="E12" i="1"/>
  <c r="E8" i="2" l="1"/>
  <c r="E5" i="2"/>
  <c r="M5" i="2"/>
  <c r="F5" i="2"/>
  <c r="N5" i="2"/>
  <c r="E10" i="2"/>
  <c r="E12" i="2" s="1"/>
  <c r="E13" i="2" s="1"/>
  <c r="F11" i="2" l="1"/>
  <c r="F8" i="2"/>
  <c r="E14" i="2"/>
  <c r="E15" i="2" s="1"/>
  <c r="F13" i="1" s="1"/>
  <c r="F9" i="2"/>
  <c r="F6" i="2"/>
  <c r="F12" i="1"/>
  <c r="F10" i="2" l="1"/>
  <c r="F12" i="2" s="1"/>
  <c r="F13" i="2" s="1"/>
  <c r="G9" i="2" l="1"/>
  <c r="F14" i="2"/>
  <c r="F15" i="2" s="1"/>
  <c r="G13" i="1" s="1"/>
  <c r="G6" i="2"/>
  <c r="G11" i="2"/>
  <c r="G8" i="2"/>
  <c r="G12" i="1"/>
  <c r="G10" i="2" l="1"/>
  <c r="G12" i="2"/>
  <c r="G13" i="2" s="1"/>
  <c r="G14" i="2" l="1"/>
  <c r="G15" i="2" s="1"/>
  <c r="H13" i="1" s="1"/>
  <c r="H6" i="2"/>
  <c r="H11" i="2"/>
  <c r="H9" i="2"/>
  <c r="H12" i="2" s="1"/>
  <c r="H8" i="2"/>
  <c r="H10" i="2" s="1"/>
  <c r="H12" i="1"/>
  <c r="H13" i="2" l="1"/>
  <c r="H14" i="2" l="1"/>
  <c r="H15" i="2" s="1"/>
  <c r="I13" i="1" s="1"/>
  <c r="I8" i="2"/>
  <c r="I9" i="2"/>
  <c r="I11" i="2"/>
  <c r="I6" i="2"/>
  <c r="I12" i="1"/>
  <c r="I10" i="2" l="1"/>
  <c r="I12" i="2" s="1"/>
  <c r="I13" i="2" s="1"/>
  <c r="J6" i="2" l="1"/>
  <c r="J8" i="2"/>
  <c r="J11" i="2"/>
  <c r="I14" i="2"/>
  <c r="I15" i="2" s="1"/>
  <c r="J13" i="1" s="1"/>
  <c r="J9" i="2"/>
  <c r="J12" i="1"/>
  <c r="J10" i="2" l="1"/>
  <c r="J12" i="2" s="1"/>
  <c r="J13" i="2" s="1"/>
  <c r="K9" i="2" l="1"/>
  <c r="K11" i="2"/>
  <c r="K8" i="2"/>
  <c r="K6" i="2"/>
  <c r="J14" i="2"/>
  <c r="J15" i="2" s="1"/>
  <c r="K13" i="1" s="1"/>
  <c r="K12" i="1"/>
  <c r="K10" i="2" l="1"/>
  <c r="K12" i="2"/>
  <c r="K13" i="2" s="1"/>
  <c r="L9" i="2" l="1"/>
  <c r="K14" i="2"/>
  <c r="K15" i="2" s="1"/>
  <c r="L13" i="1" s="1"/>
  <c r="L11" i="2"/>
  <c r="L8" i="2"/>
  <c r="L10" i="2" s="1"/>
  <c r="L6" i="2"/>
  <c r="L12" i="1"/>
  <c r="L13" i="2" l="1"/>
  <c r="L12" i="2"/>
  <c r="M11" i="2" l="1"/>
  <c r="L14" i="2"/>
  <c r="L15" i="2" s="1"/>
  <c r="M13" i="1" s="1"/>
  <c r="M9" i="2"/>
  <c r="M8" i="2"/>
  <c r="M10" i="2" s="1"/>
  <c r="M6" i="2"/>
  <c r="M12" i="1"/>
  <c r="M12" i="2" l="1"/>
  <c r="M13" i="2"/>
  <c r="N11" i="2" l="1"/>
  <c r="N8" i="2"/>
  <c r="N10" i="2" s="1"/>
  <c r="N9" i="2"/>
  <c r="M14" i="2"/>
  <c r="M15" i="2" s="1"/>
  <c r="N13" i="1" s="1"/>
  <c r="N6" i="2"/>
  <c r="N12" i="1"/>
  <c r="N12" i="2" l="1"/>
  <c r="N13" i="2" s="1"/>
  <c r="N14" i="2" l="1"/>
  <c r="N15" i="2" s="1"/>
  <c r="O13" i="1" s="1"/>
  <c r="O12" i="1"/>
</calcChain>
</file>

<file path=xl/sharedStrings.xml><?xml version="1.0" encoding="utf-8"?>
<sst xmlns="http://schemas.openxmlformats.org/spreadsheetml/2006/main" count="38" uniqueCount="32">
  <si>
    <t>Total Fees</t>
  </si>
  <si>
    <t>Present Date</t>
  </si>
  <si>
    <t>Key assumptions:</t>
  </si>
  <si>
    <t>Target return (%, annual)</t>
  </si>
  <si>
    <t>Base fee (%, annual)</t>
  </si>
  <si>
    <t>Performance fee (above Market return)</t>
  </si>
  <si>
    <t>Discount/(Premium) (%)</t>
  </si>
  <si>
    <t>Gross Value (pre fees)</t>
  </si>
  <si>
    <t>Market return (%, annual benchmark expectations)</t>
  </si>
  <si>
    <t>Expected performance (%, annual fund performance)</t>
  </si>
  <si>
    <t>1. Present day discount to NTAs are not considered. The contraction of a discount can provide better returns than an investors target return.</t>
  </si>
  <si>
    <t>User guide:</t>
  </si>
  <si>
    <t>Present value (What you should pay today considering target return)</t>
  </si>
  <si>
    <t>Market return (%, annual benchmark return expectations)</t>
  </si>
  <si>
    <t>Present Day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</si>
  <si>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</si>
  <si>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</si>
  <si>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</si>
  <si>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</si>
  <si>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</si>
  <si>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</si>
  <si>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</si>
  <si>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</si>
  <si>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</si>
  <si>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</si>
  <si>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2. Consistent returns are assumed; reality is rarely this consistent</t>
  </si>
  <si>
    <t>3. Distributions are not calculated</t>
  </si>
  <si>
    <t>NTA End (pre-tax)</t>
  </si>
  <si>
    <t>NTA - Without fees (fund value if there were no fees)</t>
  </si>
  <si>
    <t>Intelligent Investor LIC Discount Calculator</t>
  </si>
  <si>
    <t>1. Input expect return and fee assumptions into the coloured cells (remember, there's no right answers)</t>
  </si>
  <si>
    <t>2. 'Discount/(Premium)' (pruple cells) is an appropriate discount to NTA applied now to achieve the target return over the timeframe, assuming the fund trades at NTA at the end of the period.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</si>
</sst>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66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164" fontId="0" fillId="2" borderId="0" xfId="0" applyNumberFormat="1" applyFill="1"/>
    <xf numFmtId="164" fontId="0" fillId="3" borderId="0" xfId="0" applyNumberFormat="1" applyFill="1"/>
    <xf numFmtId="164" fontId="0" fillId="4" borderId="0" xfId="0" applyNumberFormat="1" applyFill="1"/>
    <xf numFmtId="164" fontId="0" fillId="5" borderId="0" xfId="0" applyNumberFormat="1" applyFill="1"/>
    <xf numFmtId="165" fontId="0" fillId="0" borderId="0" xfId="0" applyNumberFormat="1"/>
    <xf numFmtId="0" fontId="1" fillId="0" borderId="0" xfId="0" applyFont="1"/>
    <xf numFmtId="0" fontId="2" fillId="0" borderId="0" xfId="0" applyFont="1"/>
    <xf numFmtId="165" fontId="1" fillId="0" borderId="0" xfId="0" applyNumberFormat="1" applyFont="1"/>
    <xf numFmtId="10" fontId="1" fillId="0" borderId="0" xfId="0" applyNumberFormat="1" applyFont="1"/>
    <xf numFmtId="0" fontId="3" fillId="0" borderId="0" xfId="0" applyFont="1"/>
    <xf numFmtId="9" fontId="0" fillId="0" borderId="0" xfId="0" applyNumberFormat="1"/>
    <xf numFmtId="0" fontId="0" fillId="0" borderId="1" xfId="0" applyBorder="1"/>
    <xf numFmtId="0" fontId="1" fillId="0" borderId="1" xfId="0" applyFont="1" applyBorder="1"/>
    <xf numFmtId="165" fontId="0" fillId="0" borderId="1" xfId="0" applyNumberFormat="1" applyBorder="1"/>
    <xf numFmtId="9" fontId="0" fillId="2" borderId="1" xfId="0" applyNumberFormat="1" applyFill="1" applyBorder="1"/>
    <xf numFmtId="9" fontId="0" fillId="4" borderId="1" xfId="0" applyNumberFormat="1" applyFill="1" applyBorder="1"/>
    <xf numFmtId="10" fontId="0" fillId="3" borderId="1" xfId="0" applyNumberFormat="1" applyFill="1" applyBorder="1"/>
    <xf numFmtId="9" fontId="0" fillId="3" borderId="1" xfId="0" applyNumberFormat="1" applyFill="1" applyBorder="1"/>
    <xf numFmtId="9" fontId="0" fillId="5" borderId="1" xfId="0" applyNumberFormat="1" applyFill="1" applyBorder="1"/>
    <xf numFmtId="10" fontId="1" fillId="6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52B1B-8EDA-4A55-A36A-41581BF62F1B}">
  <dimension ref="D3:O48"/>
  <sheetViews>
    <sheetView tabSelected="1" workbookViewId="0">
      <selection activeCell="A14" sqref="A14"/>
    </sheetView>
  </sheetViews>
  <sheetFormatPr defaultRowHeight="14.4" x14ac:dyDescent="0.3"/>
  <cols>
    <col min="4" max="4" width="61.33203125" customWidth="1"/>
    <col min="5" max="5" width="12.44140625" customWidth="1"/>
    <col min="19" max="19" width="49.109375" bestFit="1" customWidth="1"/>
  </cols>
  <sheetData>
    <row r="3" spans="4:15" ht="18" x14ac:dyDescent="0.35">
      <c r="D3" s="10" t="s">
        <v>29</v>
      </c>
    </row>
    <row r="4" spans="4:15" x14ac:dyDescent="0.3">
      <c r="E4" s="11"/>
    </row>
    <row r="5" spans="4:15" x14ac:dyDescent="0.3">
      <c r="D5" s="12" t="s">
        <v>3</v>
      </c>
      <c r="E5" s="15">
        <v>0.1</v>
      </c>
    </row>
    <row r="6" spans="4:15" x14ac:dyDescent="0.3">
      <c r="D6" s="12" t="s">
        <v>9</v>
      </c>
      <c r="E6" s="16">
        <v>0.12</v>
      </c>
    </row>
    <row r="7" spans="4:15" x14ac:dyDescent="0.3">
      <c r="D7" s="12" t="s">
        <v>4</v>
      </c>
      <c r="E7" s="17">
        <v>1.4E-2</v>
      </c>
    </row>
    <row r="8" spans="4:15" x14ac:dyDescent="0.3">
      <c r="D8" s="12" t="s">
        <v>5</v>
      </c>
      <c r="E8" s="18">
        <v>0.2</v>
      </c>
    </row>
    <row r="9" spans="4:15" x14ac:dyDescent="0.3">
      <c r="D9" s="12" t="s">
        <v>13</v>
      </c>
      <c r="E9" s="19">
        <v>0</v>
      </c>
    </row>
    <row r="11" spans="4:15" x14ac:dyDescent="0.3">
      <c r="D11" s="12"/>
      <c r="E11" s="12" t="s">
        <v>14</v>
      </c>
      <c r="F11" s="12" t="s">
        <v>15</v>
      </c>
      <c r="G11" s="12" t="s">
        <v>16</v>
      </c>
      <c r="H11" s="12" t="s">
        <v>17</v>
      </c>
      <c r="I11" s="12" t="s">
        <v>18</v>
      </c>
      <c r="J11" s="12" t="s">
        <v>19</v>
      </c>
      <c r="K11" s="12" t="s">
        <v>20</v>
      </c>
      <c r="L11" s="12" t="s">
        <v>21</v>
      </c>
      <c r="M11" s="12" t="s">
        <v>22</v>
      </c>
      <c r="N11" s="12" t="s">
        <v>23</v>
      </c>
      <c r="O11" s="12" t="s">
        <v>24</v>
      </c>
    </row>
    <row r="12" spans="4:15" x14ac:dyDescent="0.3">
      <c r="D12" s="13" t="s">
        <v>27</v>
      </c>
      <c r="E12" s="14">
        <f>'Detailed calculations'!D13</f>
        <v>1000</v>
      </c>
      <c r="F12" s="14">
        <f>'Detailed calculations'!E13</f>
        <v>1082</v>
      </c>
      <c r="G12" s="14">
        <f>'Detailed calculations'!F13</f>
        <v>1170.7240000000002</v>
      </c>
      <c r="H12" s="14">
        <f>'Detailed calculations'!G13</f>
        <v>1266.7233680000004</v>
      </c>
      <c r="I12" s="14">
        <f>'Detailed calculations'!H13</f>
        <v>1370.5946841760006</v>
      </c>
      <c r="J12" s="14">
        <f>'Detailed calculations'!I13</f>
        <v>1482.9834482784327</v>
      </c>
      <c r="K12" s="14">
        <f>'Detailed calculations'!J13</f>
        <v>1604.5880910372641</v>
      </c>
      <c r="L12" s="14">
        <f>'Detailed calculations'!K13</f>
        <v>1736.1643145023199</v>
      </c>
      <c r="M12" s="14">
        <f>'Detailed calculations'!L13</f>
        <v>1878.5297882915102</v>
      </c>
      <c r="N12" s="14">
        <f>'Detailed calculations'!M13</f>
        <v>2032.569230931414</v>
      </c>
      <c r="O12" s="14">
        <f>'Detailed calculations'!N13</f>
        <v>2199.23990786779</v>
      </c>
    </row>
    <row r="13" spans="4:15" x14ac:dyDescent="0.3">
      <c r="D13" s="13" t="s">
        <v>6</v>
      </c>
      <c r="E13" s="12"/>
      <c r="F13" s="20">
        <f>'Detailed calculations'!E15</f>
        <v>1.6363636363636486E-2</v>
      </c>
      <c r="G13" s="20">
        <f>'Detailed calculations'!F15</f>
        <v>3.2459504132231476E-2</v>
      </c>
      <c r="H13" s="20">
        <f>'Detailed calculations'!G15</f>
        <v>4.8291984973703961E-2</v>
      </c>
      <c r="I13" s="20">
        <f>'Detailed calculations'!H15</f>
        <v>6.3865388855952346E-2</v>
      </c>
      <c r="J13" s="20">
        <f>'Detailed calculations'!I15</f>
        <v>7.9183955220127694E-2</v>
      </c>
      <c r="K13" s="20">
        <f>'Detailed calculations'!J15</f>
        <v>9.4251854134707519E-2</v>
      </c>
      <c r="L13" s="20">
        <f>'Detailed calculations'!K15</f>
        <v>0.10907318743068516</v>
      </c>
      <c r="M13" s="20">
        <f>'Detailed calculations'!L15</f>
        <v>0.12365198981818287</v>
      </c>
      <c r="N13" s="20">
        <f>'Detailed calculations'!M15</f>
        <v>0.13799222998479457</v>
      </c>
      <c r="O13" s="20">
        <f>'Detailed calculations'!N15</f>
        <v>0.15209781167595257</v>
      </c>
    </row>
    <row r="14" spans="4:15" x14ac:dyDescent="0.3">
      <c r="D14" s="6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4:15" x14ac:dyDescent="0.3">
      <c r="D15" s="7" t="s">
        <v>11</v>
      </c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4:15" x14ac:dyDescent="0.3">
      <c r="D16" t="s">
        <v>30</v>
      </c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4:15" x14ac:dyDescent="0.3">
      <c r="D17" t="s">
        <v>31</v>
      </c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4:15" x14ac:dyDescent="0.3"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pans="4:15" x14ac:dyDescent="0.3">
      <c r="D19" s="7" t="s">
        <v>2</v>
      </c>
      <c r="F19" s="9"/>
      <c r="G19" s="9"/>
      <c r="H19" s="9"/>
      <c r="I19" s="9"/>
      <c r="J19" s="9"/>
      <c r="K19" s="9"/>
      <c r="L19" s="9"/>
      <c r="M19" s="9"/>
      <c r="N19" s="9"/>
      <c r="O19" s="9"/>
    </row>
    <row r="20" spans="4:15" x14ac:dyDescent="0.3">
      <c r="D20" t="s">
        <v>10</v>
      </c>
      <c r="F20" s="9"/>
      <c r="G20" s="9"/>
      <c r="H20" s="9"/>
      <c r="I20" s="9"/>
      <c r="J20" s="9"/>
      <c r="K20" s="9"/>
      <c r="L20" s="9"/>
      <c r="M20" s="9"/>
      <c r="N20" s="9"/>
      <c r="O20" s="9"/>
    </row>
    <row r="21" spans="4:15" x14ac:dyDescent="0.3">
      <c r="D21" t="s">
        <v>25</v>
      </c>
    </row>
    <row r="22" spans="4:15" x14ac:dyDescent="0.3">
      <c r="D22" t="s">
        <v>26</v>
      </c>
    </row>
    <row r="43" spans="4:4" x14ac:dyDescent="0.3">
      <c r="D43" s="7"/>
    </row>
    <row r="48" spans="4:4" x14ac:dyDescent="0.3">
      <c r="D48" s="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BF27E-C2FA-4F37-8AA6-673D4FC283D1}">
  <dimension ref="C4:N15"/>
  <sheetViews>
    <sheetView workbookViewId="0">
      <selection activeCell="D28" sqref="D28"/>
    </sheetView>
  </sheetViews>
  <sheetFormatPr defaultRowHeight="14.4" x14ac:dyDescent="0.3"/>
  <cols>
    <col min="3" max="3" width="61.33203125" bestFit="1" customWidth="1"/>
  </cols>
  <sheetData>
    <row r="4" spans="3:14" x14ac:dyDescent="0.3">
      <c r="D4" t="s">
        <v>1</v>
      </c>
      <c r="E4">
        <v>1</v>
      </c>
      <c r="F4">
        <v>2</v>
      </c>
      <c r="G4">
        <v>3</v>
      </c>
      <c r="H4">
        <v>4</v>
      </c>
      <c r="I4">
        <v>5</v>
      </c>
      <c r="J4">
        <v>6</v>
      </c>
      <c r="K4">
        <v>7</v>
      </c>
      <c r="L4">
        <v>8</v>
      </c>
      <c r="M4">
        <v>9</v>
      </c>
      <c r="N4">
        <v>10</v>
      </c>
    </row>
    <row r="5" spans="3:14" x14ac:dyDescent="0.3">
      <c r="C5" t="s">
        <v>28</v>
      </c>
      <c r="D5" s="5">
        <v>1000</v>
      </c>
      <c r="E5" s="5">
        <f t="shared" ref="E5:N5" si="0">$D$5*(1+$D$8)^E4</f>
        <v>1120</v>
      </c>
      <c r="F5" s="5">
        <f t="shared" si="0"/>
        <v>1254.4000000000001</v>
      </c>
      <c r="G5" s="5">
        <f t="shared" si="0"/>
        <v>1404.9280000000003</v>
      </c>
      <c r="H5" s="5">
        <f t="shared" si="0"/>
        <v>1573.5193600000005</v>
      </c>
      <c r="I5" s="5">
        <f t="shared" si="0"/>
        <v>1762.3416832000005</v>
      </c>
      <c r="J5" s="5">
        <f t="shared" si="0"/>
        <v>1973.8226851840009</v>
      </c>
      <c r="K5" s="5">
        <f t="shared" si="0"/>
        <v>2210.6814074060808</v>
      </c>
      <c r="L5" s="5">
        <f t="shared" si="0"/>
        <v>2475.9631762948111</v>
      </c>
      <c r="M5" s="5">
        <f t="shared" si="0"/>
        <v>2773.0787574501883</v>
      </c>
      <c r="N5" s="5">
        <f t="shared" si="0"/>
        <v>3105.8482083442113</v>
      </c>
    </row>
    <row r="6" spans="3:14" x14ac:dyDescent="0.3">
      <c r="C6" t="s">
        <v>7</v>
      </c>
      <c r="D6" s="5">
        <v>1000</v>
      </c>
      <c r="E6" s="5">
        <f t="shared" ref="E6:N6" si="1">D13*(1+$D$8)</f>
        <v>1120</v>
      </c>
      <c r="F6" s="5">
        <f t="shared" si="1"/>
        <v>1211.8400000000001</v>
      </c>
      <c r="G6" s="5">
        <f t="shared" si="1"/>
        <v>1311.2108800000003</v>
      </c>
      <c r="H6" s="5">
        <f t="shared" si="1"/>
        <v>1418.7301721600006</v>
      </c>
      <c r="I6" s="5">
        <f t="shared" si="1"/>
        <v>1535.0660462771207</v>
      </c>
      <c r="J6" s="5">
        <f t="shared" si="1"/>
        <v>1660.9414620718446</v>
      </c>
      <c r="K6" s="5">
        <f t="shared" si="1"/>
        <v>1797.138661961736</v>
      </c>
      <c r="L6" s="5">
        <f t="shared" si="1"/>
        <v>1944.5040322425984</v>
      </c>
      <c r="M6" s="5">
        <f t="shared" si="1"/>
        <v>2103.9533628864915</v>
      </c>
      <c r="N6" s="5">
        <f t="shared" si="1"/>
        <v>2276.4775386431838</v>
      </c>
    </row>
    <row r="7" spans="3:14" x14ac:dyDescent="0.3">
      <c r="C7" t="s">
        <v>3</v>
      </c>
      <c r="D7" s="1">
        <f>'LIC Calculator'!$E$5</f>
        <v>0.1</v>
      </c>
    </row>
    <row r="8" spans="3:14" x14ac:dyDescent="0.3">
      <c r="C8" t="s">
        <v>9</v>
      </c>
      <c r="D8" s="3">
        <f>'LIC Calculator'!$E$6</f>
        <v>0.12</v>
      </c>
      <c r="E8" s="5">
        <f t="shared" ref="E8:N8" si="2">D13*$D$8</f>
        <v>120</v>
      </c>
      <c r="F8" s="5">
        <f t="shared" si="2"/>
        <v>129.84</v>
      </c>
      <c r="G8" s="5">
        <f t="shared" si="2"/>
        <v>140.48688000000001</v>
      </c>
      <c r="H8" s="5">
        <f t="shared" si="2"/>
        <v>152.00680416000003</v>
      </c>
      <c r="I8" s="5">
        <f t="shared" si="2"/>
        <v>164.47136210112006</v>
      </c>
      <c r="J8" s="5">
        <f t="shared" si="2"/>
        <v>177.95801379341191</v>
      </c>
      <c r="K8" s="5">
        <f t="shared" si="2"/>
        <v>192.55057092447169</v>
      </c>
      <c r="L8" s="5">
        <f t="shared" si="2"/>
        <v>208.33971774027839</v>
      </c>
      <c r="M8" s="5">
        <f t="shared" si="2"/>
        <v>225.4235745949812</v>
      </c>
      <c r="N8" s="5">
        <f t="shared" si="2"/>
        <v>243.90830771176968</v>
      </c>
    </row>
    <row r="9" spans="3:14" x14ac:dyDescent="0.3">
      <c r="C9" t="s">
        <v>4</v>
      </c>
      <c r="D9" s="2">
        <f>'LIC Calculator'!$E$7</f>
        <v>1.4E-2</v>
      </c>
      <c r="E9" s="5">
        <f t="shared" ref="E9:N9" si="3">D13*$D$9</f>
        <v>14</v>
      </c>
      <c r="F9" s="5">
        <f t="shared" si="3"/>
        <v>15.148</v>
      </c>
      <c r="G9" s="5">
        <f t="shared" si="3"/>
        <v>16.390136000000002</v>
      </c>
      <c r="H9" s="5">
        <f t="shared" si="3"/>
        <v>17.734127152000006</v>
      </c>
      <c r="I9" s="5">
        <f t="shared" si="3"/>
        <v>19.18832557846401</v>
      </c>
      <c r="J9" s="5">
        <f t="shared" si="3"/>
        <v>20.761768275898056</v>
      </c>
      <c r="K9" s="5">
        <f t="shared" si="3"/>
        <v>22.4642332745217</v>
      </c>
      <c r="L9" s="5">
        <f t="shared" si="3"/>
        <v>24.306300403032481</v>
      </c>
      <c r="M9" s="5">
        <f t="shared" si="3"/>
        <v>26.299417036081142</v>
      </c>
      <c r="N9" s="5">
        <f t="shared" si="3"/>
        <v>28.455969233039799</v>
      </c>
    </row>
    <row r="10" spans="3:14" x14ac:dyDescent="0.3">
      <c r="C10" t="s">
        <v>5</v>
      </c>
      <c r="D10" s="2">
        <f>'LIC Calculator'!$E$8</f>
        <v>0.2</v>
      </c>
      <c r="E10" s="5">
        <f t="shared" ref="E10:N10" si="4">$D$10*(E8-E11)</f>
        <v>24</v>
      </c>
      <c r="F10" s="5">
        <f t="shared" si="4"/>
        <v>25.968000000000004</v>
      </c>
      <c r="G10" s="5">
        <f t="shared" si="4"/>
        <v>28.097376000000004</v>
      </c>
      <c r="H10" s="5">
        <f t="shared" si="4"/>
        <v>30.401360832000009</v>
      </c>
      <c r="I10" s="5">
        <f t="shared" si="4"/>
        <v>32.894272420224013</v>
      </c>
      <c r="J10" s="5">
        <f t="shared" si="4"/>
        <v>35.591602758682384</v>
      </c>
      <c r="K10" s="5">
        <f t="shared" si="4"/>
        <v>38.510114184894341</v>
      </c>
      <c r="L10" s="5">
        <f t="shared" si="4"/>
        <v>41.667943548055682</v>
      </c>
      <c r="M10" s="5">
        <f t="shared" si="4"/>
        <v>45.084714918996241</v>
      </c>
      <c r="N10" s="5">
        <f t="shared" si="4"/>
        <v>48.781661542353937</v>
      </c>
    </row>
    <row r="11" spans="3:14" x14ac:dyDescent="0.3">
      <c r="C11" t="s">
        <v>8</v>
      </c>
      <c r="D11" s="4">
        <f>'LIC Calculator'!$E$9</f>
        <v>0</v>
      </c>
      <c r="E11">
        <f t="shared" ref="E11:N11" si="5">D13*$D$11</f>
        <v>0</v>
      </c>
      <c r="F11">
        <f t="shared" si="5"/>
        <v>0</v>
      </c>
      <c r="G11">
        <f t="shared" si="5"/>
        <v>0</v>
      </c>
      <c r="H11">
        <f t="shared" si="5"/>
        <v>0</v>
      </c>
      <c r="I11">
        <f t="shared" si="5"/>
        <v>0</v>
      </c>
      <c r="J11">
        <f t="shared" si="5"/>
        <v>0</v>
      </c>
      <c r="K11">
        <f t="shared" si="5"/>
        <v>0</v>
      </c>
      <c r="L11">
        <f t="shared" si="5"/>
        <v>0</v>
      </c>
      <c r="M11">
        <f t="shared" si="5"/>
        <v>0</v>
      </c>
      <c r="N11">
        <f t="shared" si="5"/>
        <v>0</v>
      </c>
    </row>
    <row r="12" spans="3:14" x14ac:dyDescent="0.3">
      <c r="C12" t="s">
        <v>0</v>
      </c>
      <c r="D12" s="5"/>
      <c r="E12" s="5">
        <f t="shared" ref="E12:N12" si="6">E9+E10</f>
        <v>38</v>
      </c>
      <c r="F12" s="5">
        <f t="shared" si="6"/>
        <v>41.116</v>
      </c>
      <c r="G12" s="5">
        <f t="shared" si="6"/>
        <v>44.487512000000009</v>
      </c>
      <c r="H12" s="5">
        <f t="shared" si="6"/>
        <v>48.135487984000015</v>
      </c>
      <c r="I12" s="5">
        <f t="shared" si="6"/>
        <v>52.082597998688023</v>
      </c>
      <c r="J12" s="5">
        <f t="shared" si="6"/>
        <v>56.353371034580441</v>
      </c>
      <c r="K12" s="5">
        <f t="shared" si="6"/>
        <v>60.974347459416038</v>
      </c>
      <c r="L12" s="5">
        <f t="shared" si="6"/>
        <v>65.97424395108817</v>
      </c>
      <c r="M12" s="5">
        <f t="shared" si="6"/>
        <v>71.384131955077379</v>
      </c>
      <c r="N12" s="5">
        <f t="shared" si="6"/>
        <v>77.23763077539374</v>
      </c>
    </row>
    <row r="13" spans="3:14" x14ac:dyDescent="0.3">
      <c r="C13" s="6" t="s">
        <v>27</v>
      </c>
      <c r="D13" s="8">
        <v>1000</v>
      </c>
      <c r="E13" s="8">
        <f t="shared" ref="E13:N13" si="7">E6-E12</f>
        <v>1082</v>
      </c>
      <c r="F13" s="8">
        <f t="shared" si="7"/>
        <v>1170.7240000000002</v>
      </c>
      <c r="G13" s="8">
        <f t="shared" si="7"/>
        <v>1266.7233680000004</v>
      </c>
      <c r="H13" s="8">
        <f t="shared" si="7"/>
        <v>1370.5946841760006</v>
      </c>
      <c r="I13" s="8">
        <f t="shared" si="7"/>
        <v>1482.9834482784327</v>
      </c>
      <c r="J13" s="8">
        <f t="shared" si="7"/>
        <v>1604.5880910372641</v>
      </c>
      <c r="K13" s="8">
        <f t="shared" si="7"/>
        <v>1736.1643145023199</v>
      </c>
      <c r="L13" s="8">
        <f t="shared" si="7"/>
        <v>1878.5297882915102</v>
      </c>
      <c r="M13" s="8">
        <f t="shared" si="7"/>
        <v>2032.569230931414</v>
      </c>
      <c r="N13" s="8">
        <f t="shared" si="7"/>
        <v>2199.23990786779</v>
      </c>
    </row>
    <row r="14" spans="3:14" x14ac:dyDescent="0.3">
      <c r="C14" t="s">
        <v>12</v>
      </c>
      <c r="D14" s="5"/>
      <c r="E14" s="5">
        <f t="shared" ref="E14:N14" si="8">E13/((1+$D$7)^E4)</f>
        <v>983.63636363636351</v>
      </c>
      <c r="F14" s="5">
        <f t="shared" si="8"/>
        <v>967.54049586776853</v>
      </c>
      <c r="G14" s="5">
        <f t="shared" si="8"/>
        <v>951.70801502629604</v>
      </c>
      <c r="H14" s="5">
        <f t="shared" si="8"/>
        <v>936.13461114404765</v>
      </c>
      <c r="I14" s="5">
        <f t="shared" si="8"/>
        <v>920.8160447798723</v>
      </c>
      <c r="J14" s="5">
        <f t="shared" si="8"/>
        <v>905.74814586529249</v>
      </c>
      <c r="K14" s="5">
        <f t="shared" si="8"/>
        <v>890.92681256931485</v>
      </c>
      <c r="L14" s="5">
        <f t="shared" si="8"/>
        <v>876.34801018181713</v>
      </c>
      <c r="M14" s="5">
        <f t="shared" si="8"/>
        <v>862.00777001520544</v>
      </c>
      <c r="N14" s="5">
        <f t="shared" si="8"/>
        <v>847.90218832404742</v>
      </c>
    </row>
    <row r="15" spans="3:14" x14ac:dyDescent="0.3">
      <c r="C15" s="6" t="s">
        <v>6</v>
      </c>
      <c r="D15" s="6"/>
      <c r="E15" s="9">
        <f t="shared" ref="E15:N15" si="9">($D$5-E14)/$D$5</f>
        <v>1.6363636363636486E-2</v>
      </c>
      <c r="F15" s="9">
        <f t="shared" si="9"/>
        <v>3.2459504132231476E-2</v>
      </c>
      <c r="G15" s="9">
        <f t="shared" si="9"/>
        <v>4.8291984973703961E-2</v>
      </c>
      <c r="H15" s="9">
        <f t="shared" si="9"/>
        <v>6.3865388855952346E-2</v>
      </c>
      <c r="I15" s="9">
        <f t="shared" si="9"/>
        <v>7.9183955220127694E-2</v>
      </c>
      <c r="J15" s="9">
        <f t="shared" si="9"/>
        <v>9.4251854134707519E-2</v>
      </c>
      <c r="K15" s="9">
        <f t="shared" si="9"/>
        <v>0.10907318743068516</v>
      </c>
      <c r="L15" s="9">
        <f t="shared" si="9"/>
        <v>0.12365198981818287</v>
      </c>
      <c r="M15" s="9">
        <f t="shared" si="9"/>
        <v>0.13799222998479457</v>
      </c>
      <c r="N15" s="9">
        <f t="shared" si="9"/>
        <v>0.15209781167595257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LIC Calculator</vt:lpstr>
      <vt:lpstr>Detailed calculations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Rakesh</dc:creator>
  <cp:lastModifiedBy>Rakesh</cp:lastModifiedBy>
  <dcterms:created xsi:type="dcterms:W3CDTF">2019-09-11T23:16:00Z</dcterms:created>
  <dcterms:modified xsi:type="dcterms:W3CDTF">2019-09-23T00:24:43Z</dcterms:modified>
</cp:coreProperties>
</file>